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227\licitacao$\LICITACAO 2021\TOMADA DE PREÇOS 2021\TOMADA DE PREÇO 01_2021 - LOCULOS CEMITERIO\"/>
    </mc:Choice>
  </mc:AlternateContent>
  <bookViews>
    <workbookView xWindow="-105" yWindow="-105" windowWidth="23250" windowHeight="12570" activeTab="1"/>
  </bookViews>
  <sheets>
    <sheet name="PLANILHA DE ORÇAMENTO" sheetId="14" r:id="rId1"/>
    <sheet name="CRONOGRAMA" sheetId="15" r:id="rId2"/>
    <sheet name="CRONOGRAMA (2)" sheetId="16" r:id="rId3"/>
  </sheets>
  <definedNames>
    <definedName name="_xlnm.Print_Area" localSheetId="1">CRONOGRAMA!$A$1:$N$21</definedName>
    <definedName name="_xlnm.Print_Area" localSheetId="2">'CRONOGRAMA (2)'!$A$1:$H$21</definedName>
    <definedName name="_xlnm.Print_Area" localSheetId="0">'PLANILHA DE ORÇAMENTO'!$A$1:$H$52</definedName>
  </definedNames>
  <calcPr calcId="191029" refMode="R1C1"/>
</workbook>
</file>

<file path=xl/calcChain.xml><?xml version="1.0" encoding="utf-8"?>
<calcChain xmlns="http://schemas.openxmlformats.org/spreadsheetml/2006/main">
  <c r="N18" i="15" l="1"/>
  <c r="L18" i="15"/>
  <c r="N15" i="15"/>
  <c r="N13" i="15"/>
  <c r="G13" i="15"/>
  <c r="H13" i="15"/>
  <c r="I13" i="15"/>
  <c r="J15" i="15"/>
  <c r="N16" i="15"/>
  <c r="K16" i="15"/>
  <c r="K15" i="15"/>
  <c r="L16" i="15"/>
  <c r="K18" i="15" l="1"/>
  <c r="I18" i="15"/>
  <c r="D18" i="15"/>
  <c r="G46" i="14"/>
  <c r="G45" i="14"/>
  <c r="G40" i="14"/>
  <c r="G41" i="14"/>
  <c r="G39" i="14"/>
  <c r="G34" i="14"/>
  <c r="G35" i="14"/>
  <c r="G33" i="14"/>
  <c r="G25" i="14"/>
  <c r="G26" i="14"/>
  <c r="G27" i="14"/>
  <c r="G28" i="14"/>
  <c r="G29" i="14"/>
  <c r="G24" i="14"/>
  <c r="G16" i="14"/>
  <c r="G17" i="14"/>
  <c r="G18" i="14"/>
  <c r="G19" i="14"/>
  <c r="G20" i="14"/>
  <c r="G15" i="14"/>
  <c r="H34" i="14"/>
  <c r="H28" i="14" l="1"/>
  <c r="E13" i="16" l="1"/>
  <c r="F13" i="16"/>
  <c r="H13" i="16" s="1"/>
  <c r="E14" i="16"/>
  <c r="F14" i="16"/>
  <c r="H14" i="16" s="1"/>
  <c r="E15" i="16"/>
  <c r="F15" i="16"/>
  <c r="H15" i="16" s="1"/>
  <c r="E16" i="16"/>
  <c r="F16" i="16"/>
  <c r="H16" i="16" s="1"/>
  <c r="D18" i="16"/>
  <c r="C16" i="16" s="1"/>
  <c r="C13" i="16"/>
  <c r="F12" i="16"/>
  <c r="E12" i="16"/>
  <c r="C12" i="16"/>
  <c r="F18" i="16" l="1"/>
  <c r="H12" i="16"/>
  <c r="H18" i="16" s="1"/>
  <c r="C14" i="16"/>
  <c r="E18" i="16"/>
  <c r="C15" i="16"/>
  <c r="H39" i="14"/>
  <c r="H46" i="14" l="1"/>
  <c r="E12" i="15"/>
  <c r="G14" i="15" l="1"/>
  <c r="H14" i="15"/>
  <c r="H45" i="14"/>
  <c r="H47" i="14" s="1"/>
  <c r="L47" i="14" s="1"/>
  <c r="H41" i="14"/>
  <c r="H40" i="14"/>
  <c r="H26" i="14"/>
  <c r="H29" i="14"/>
  <c r="H20" i="14"/>
  <c r="H19" i="14"/>
  <c r="H18" i="14"/>
  <c r="H17" i="14"/>
  <c r="H16" i="14"/>
  <c r="H42" i="14" l="1"/>
  <c r="L42" i="14" s="1"/>
  <c r="N14" i="15"/>
  <c r="F12" i="15"/>
  <c r="C16" i="15" l="1"/>
  <c r="C15" i="15"/>
  <c r="C14" i="15"/>
  <c r="H18" i="15"/>
  <c r="G18" i="15"/>
  <c r="H35" i="14"/>
  <c r="N12" i="15" l="1"/>
  <c r="H33" i="14"/>
  <c r="H36" i="14" l="1"/>
  <c r="L36" i="14" s="1"/>
  <c r="J18" i="15"/>
  <c r="F18" i="15"/>
  <c r="E18" i="15" l="1"/>
  <c r="H27" i="14"/>
  <c r="H25" i="14"/>
  <c r="H24" i="14"/>
  <c r="H30" i="14" l="1"/>
  <c r="L30" i="14" s="1"/>
  <c r="C13" i="15" l="1"/>
  <c r="C12" i="15" l="1"/>
  <c r="H15" i="14"/>
  <c r="H21" i="14" s="1"/>
  <c r="L21" i="14" s="1"/>
  <c r="H49" i="14" l="1"/>
  <c r="L54" i="14" s="1"/>
</calcChain>
</file>

<file path=xl/sharedStrings.xml><?xml version="1.0" encoding="utf-8"?>
<sst xmlns="http://schemas.openxmlformats.org/spreadsheetml/2006/main" count="177" uniqueCount="107">
  <si>
    <t>Ud</t>
  </si>
  <si>
    <t>Quant</t>
  </si>
  <si>
    <t>Estimativa de Custo</t>
  </si>
  <si>
    <t>Total</t>
  </si>
  <si>
    <t>Indicador Físico</t>
  </si>
  <si>
    <t>1.0</t>
  </si>
  <si>
    <t>Obra:</t>
  </si>
  <si>
    <t>Local:</t>
  </si>
  <si>
    <t>ORÇAMENTO</t>
  </si>
  <si>
    <t>SUB-TOTAL</t>
  </si>
  <si>
    <t>ITEM</t>
  </si>
  <si>
    <t>DESRIÇAO</t>
  </si>
  <si>
    <t>Pr. 
Unitário</t>
  </si>
  <si>
    <t>PR. UNIT.
Com bdi</t>
  </si>
  <si>
    <t>Prefeitura Municipal de Barra do Bugres</t>
  </si>
  <si>
    <t>1.1</t>
  </si>
  <si>
    <t xml:space="preserve">PLANILHA ORÇAMENTÁRIA  </t>
  </si>
  <si>
    <t>Município:</t>
  </si>
  <si>
    <t>Prop.:</t>
  </si>
  <si>
    <t>2.1</t>
  </si>
  <si>
    <t>2.2</t>
  </si>
  <si>
    <t>2.3</t>
  </si>
  <si>
    <t>TOTAL GERAL</t>
  </si>
  <si>
    <t>2.0</t>
  </si>
  <si>
    <t>Mun. :</t>
  </si>
  <si>
    <t>Prop. :</t>
  </si>
  <si>
    <t>DESRIÇÃO</t>
  </si>
  <si>
    <t>PESO</t>
  </si>
  <si>
    <t>VALOR TOTAL</t>
  </si>
  <si>
    <t>1º MÊS (%)</t>
  </si>
  <si>
    <t>%</t>
  </si>
  <si>
    <t>R$</t>
  </si>
  <si>
    <t>1.2</t>
  </si>
  <si>
    <t>Barra do Bugres - MT</t>
  </si>
  <si>
    <t>Barra do Bugres-MT</t>
  </si>
  <si>
    <t>2.4</t>
  </si>
  <si>
    <t>CRONOGRAMA FISICO-FINANCEIRO</t>
  </si>
  <si>
    <t>1.5</t>
  </si>
  <si>
    <t>3.0</t>
  </si>
  <si>
    <t>3.1</t>
  </si>
  <si>
    <t>3.3</t>
  </si>
  <si>
    <t>2º MÊS (%)</t>
  </si>
  <si>
    <t>3º MÊS (%)</t>
  </si>
  <si>
    <t>4º MÊS (%)</t>
  </si>
  <si>
    <t>5º MÊS (%)</t>
  </si>
  <si>
    <t>6º MÊS (%)</t>
  </si>
  <si>
    <t>Cemiterio</t>
  </si>
  <si>
    <t xml:space="preserve"> Fundações e estrutura de concreto</t>
  </si>
  <si>
    <t>m³</t>
  </si>
  <si>
    <t>m²</t>
  </si>
  <si>
    <t>kg</t>
  </si>
  <si>
    <t>Alvenaria de elevação - paredes e paineis</t>
  </si>
  <si>
    <t>2.5</t>
  </si>
  <si>
    <t>Tubos e conexões</t>
  </si>
  <si>
    <t>cotação</t>
  </si>
  <si>
    <t>m</t>
  </si>
  <si>
    <t>ud</t>
  </si>
  <si>
    <t>Pintura</t>
  </si>
  <si>
    <t>4.0</t>
  </si>
  <si>
    <t>4.1</t>
  </si>
  <si>
    <t>4.2</t>
  </si>
  <si>
    <t>4.3</t>
  </si>
  <si>
    <t>5.0</t>
  </si>
  <si>
    <t>5.1</t>
  </si>
  <si>
    <t>Limpeza final</t>
  </si>
  <si>
    <t>Finalização</t>
  </si>
  <si>
    <t>5.2</t>
  </si>
  <si>
    <t>LOCULOS - 132 GAVETAS</t>
  </si>
  <si>
    <t>Barra do Bugres - MT, 26 de Fevereiro de 2017</t>
  </si>
  <si>
    <t>ESCAVAÇÃO MANUAL DE VALA COM PROFUNDIDADE MENOR OU IGUAL A 1,30 M. AF 03/2016</t>
  </si>
  <si>
    <t>REATERRO MANUAL APILOADO COM SOQUETE. AF_10/2017</t>
  </si>
  <si>
    <t>CONTRAPISO EM ARGAMASSA TRAÇO 1:4 (CIMENTO E AREIA), PREPARO MECÂNICO COM BETONEIRA 400 L, APLICADO EM ÁREAS SECAS SOBRE LAJE, NÃO ADERIDO,ESPESSURA 6CM. AF_06/2014</t>
  </si>
  <si>
    <t>CHAPISCO APLICADO EM ALVENARIA (SEM PRESENÇA DE VÃOS) E ESTRUTURAS DE CONCRETO DE FACHADA, COM COLHER DE PEDREIRO. ARGAMASSA TRAÇO 1:3 COM PREPARO EM BETONEIRA 400L. AF_06/2014</t>
  </si>
  <si>
    <t>APLICAÇÃO DE FUNDO SELADOR LÁTEX PVA EM PAREDES, UMA DEMÃO. AF_06/2014</t>
  </si>
  <si>
    <t>FABRICAÇÃO, MONTAGEM E DESMONTAGEM DE FÔRMA PARA VIGA BALDRAME, EM MADEIRA SERRADA, E=25 MM, 4 UTILIZAÇÕES. AF_06/2017</t>
  </si>
  <si>
    <t>MASSA ÚNICA, PARA RECEBIMENTO DE PINTURA, EM ARGAMASSA TRAÇO 1:2:8, PREPARO MANUAL, APLICADA MANUALMENTE EM FACES INTERNAS DE PAREDES, ESPESSURA DE 10MM, COM EXECUÇÃO DE TALISCAS. AF_06/2014</t>
  </si>
  <si>
    <t>IMPERMEABILIZAÇÃO DE FLOREIRA OU VIGA BALDRAME COM ARGAMASSA DE CIMENTO E AREIA, COM ADITIVO IMPERMEABILIZANTE, E = 2 CM. AF_06/2018</t>
  </si>
  <si>
    <t>2.6</t>
  </si>
  <si>
    <t>APLICAÇÃO MANUAL DE PINTURA COM TINTA LÁTEX PVA EM PAREDES, DUAS DEMÃO</t>
  </si>
  <si>
    <t>LIMPEZA FINAL DA OBRA</t>
  </si>
  <si>
    <t>CAIXA DE CARVÃO (0,50 x 0,50 m).</t>
  </si>
  <si>
    <t>VERBA</t>
  </si>
  <si>
    <t>Cemiterio Recanto da Paz</t>
  </si>
  <si>
    <t>ok</t>
  </si>
  <si>
    <t>EXECUÇÃO DE PASSEIO EM PISO INTERTRAVADO, COM BLOCO RETANGULAR COR NATURAL DE 20 X 10 CM, ESPESSURA 6 CM. AF_12/2015</t>
  </si>
  <si>
    <t xml:space="preserve">BDI:22% </t>
  </si>
  <si>
    <t>ARMAÇÃO DE BLOCO, VIGA BALDRAME OU SAPATA UTILIZANDO AÇO CA-50 DE 8 MM - MONTAGEM. AF_06/2017</t>
  </si>
  <si>
    <t>6 pilares</t>
  </si>
  <si>
    <t>CONCRETO FCK = 15MPA, TRAÇO 1:3,4:3,5 (CIMENTO/ AREIA MÉDIA/ BRITA 1) - PREPARO MECÂNICO COM BETONEIRA 600 L. AF_07/2016</t>
  </si>
  <si>
    <t>CONCRETO FCK = 20MPA, TRAÇO 1:2,7:3 (CIMENTO/ AREIA MÉDIA/ BRITA 1) - PREPARO MECÂNICO COM BETONEIRA 400 L. AF_07/2016</t>
  </si>
  <si>
    <t>TUBO, PVC, SOLDÁVEL, DN 25MM, INSTALADO EM PRUMADA DE ÁGUA - FORNECIMENTO E INSTALAÇÃO. AF_12/2014</t>
  </si>
  <si>
    <t>CURVA 45 GRAUS, PVC, SOLDÁVEL, DN 25MM, INSTALADO EM PRUMADA DE ÁGUA - FORNECIMENTO E INSTALAÇÃO. AF_12/2014</t>
  </si>
  <si>
    <t xml:space="preserve">Ref: SINAP FEVEREIRO 2021 (NÃO DESONERADO) </t>
  </si>
  <si>
    <t>LOCULOS - 330 UNIDADES</t>
  </si>
  <si>
    <t>ALVENARIA DE VEDAÇÃO DE BLOCOS CERÂMICOS FURADOS NA HORIZONTAL DE 9X19X19CM (ESPESSURA 9CM) DE PAREDES COM ÁREA LÍQUIDA MAIOR OU IGUAL A 6M² SEM VÃOS E ARGAMASSA DE ASSENTAMENTO COM PREPARO MANUAL. AF_06/2014</t>
  </si>
  <si>
    <t>1.3</t>
  </si>
  <si>
    <t>1.4</t>
  </si>
  <si>
    <t>1.6</t>
  </si>
  <si>
    <t>3.2</t>
  </si>
  <si>
    <t>LOCULOS - 330 GAVETAS</t>
  </si>
  <si>
    <t>Barra do Bugres - MT, 01 de ABRIL de 2021</t>
  </si>
  <si>
    <t>Barra do Bugres-MT,  01 de Março de 2021.</t>
  </si>
  <si>
    <t>LAJE PRE-MOLD BETA 12 P/3,5KN/M2 VAO 4,1M INCL VIGOTAS TIJOLOS ARMADU-RA NEGATIVA CAPEAMENTO 3CM CONCRETO 15MPA ESCORAMENTO MATERIAIS E MAO DE OBRA</t>
  </si>
  <si>
    <t>74141/002</t>
  </si>
  <si>
    <t xml:space="preserve">ok </t>
  </si>
  <si>
    <t>7º MÊS (%)</t>
  </si>
  <si>
    <t>8º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</si>
</sst>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0.0"/>
  </numFmts>
  <fonts count="1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6"/>
      <color theme="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b/>
      <sz val="16"/>
      <name val="Bookman Old Style"/>
      <family val="1"/>
    </font>
    <font>
      <b/>
      <sz val="26"/>
      <color theme="0"/>
      <name val="Bookman Old Style"/>
      <family val="1"/>
    </font>
    <font>
      <sz val="10"/>
      <color theme="0"/>
      <name val="Bookman Old Style"/>
      <family val="1"/>
    </font>
    <font>
      <b/>
      <sz val="20"/>
      <color theme="0"/>
      <name val="Bookman Old Style"/>
      <family val="1"/>
    </font>
    <font>
      <b/>
      <sz val="12"/>
      <name val="Bookman Old Style"/>
      <family val="1"/>
    </font>
    <font>
      <b/>
      <sz val="12"/>
      <name val="Arial"/>
      <family val="2"/>
    </font>
    <font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B47E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3" borderId="2" xfId="0" applyFont="1" applyFill="1" applyBorder="1"/>
    <xf numFmtId="0" fontId="2" fillId="4" borderId="0" xfId="0" applyFont="1" applyFill="1"/>
    <xf numFmtId="0" fontId="2" fillId="0" borderId="2" xfId="0" applyFont="1" applyBorder="1"/>
    <xf numFmtId="0" fontId="2" fillId="0" borderId="5" xfId="0" applyFont="1" applyBorder="1"/>
    <xf numFmtId="0" fontId="6" fillId="5" borderId="0" xfId="0" applyFont="1" applyFill="1"/>
    <xf numFmtId="0" fontId="4" fillId="5" borderId="0" xfId="0" applyFont="1" applyFill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top" wrapText="1"/>
    </xf>
    <xf numFmtId="0" fontId="10" fillId="8" borderId="2" xfId="0" applyFont="1" applyFill="1" applyBorder="1"/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10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5" fillId="0" borderId="6" xfId="0" applyNumberFormat="1" applyFont="1" applyBorder="1"/>
    <xf numFmtId="165" fontId="5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2" fontId="10" fillId="8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/>
    <xf numFmtId="165" fontId="5" fillId="8" borderId="4" xfId="0" applyNumberFormat="1" applyFont="1" applyFill="1" applyBorder="1"/>
    <xf numFmtId="0" fontId="10" fillId="8" borderId="2" xfId="0" applyFont="1" applyFill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 wrapText="1"/>
    </xf>
    <xf numFmtId="0" fontId="4" fillId="5" borderId="13" xfId="0" applyFont="1" applyFill="1" applyBorder="1"/>
    <xf numFmtId="0" fontId="4" fillId="0" borderId="0" xfId="0" applyFont="1"/>
    <xf numFmtId="0" fontId="4" fillId="0" borderId="12" xfId="0" applyFont="1" applyBorder="1"/>
    <xf numFmtId="0" fontId="9" fillId="0" borderId="13" xfId="0" applyFont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10" fillId="8" borderId="18" xfId="0" applyFont="1" applyFill="1" applyBorder="1"/>
    <xf numFmtId="0" fontId="10" fillId="8" borderId="17" xfId="0" applyFont="1" applyFill="1" applyBorder="1"/>
    <xf numFmtId="165" fontId="5" fillId="2" borderId="19" xfId="1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8" xfId="0" applyFont="1" applyFill="1" applyBorder="1"/>
    <xf numFmtId="0" fontId="5" fillId="2" borderId="17" xfId="0" applyFont="1" applyFill="1" applyBorder="1"/>
    <xf numFmtId="0" fontId="5" fillId="0" borderId="18" xfId="0" applyFont="1" applyBorder="1" applyAlignment="1">
      <alignment horizontal="center"/>
    </xf>
    <xf numFmtId="165" fontId="10" fillId="2" borderId="17" xfId="1" applyNumberFormat="1" applyFont="1" applyFill="1" applyBorder="1" applyAlignment="1">
      <alignment horizontal="center"/>
    </xf>
    <xf numFmtId="0" fontId="5" fillId="8" borderId="18" xfId="0" applyFont="1" applyFill="1" applyBorder="1"/>
    <xf numFmtId="165" fontId="10" fillId="8" borderId="17" xfId="1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10" borderId="18" xfId="0" applyFont="1" applyFill="1" applyBorder="1"/>
    <xf numFmtId="0" fontId="10" fillId="10" borderId="2" xfId="0" applyFont="1" applyFill="1" applyBorder="1"/>
    <xf numFmtId="0" fontId="5" fillId="10" borderId="2" xfId="0" applyFont="1" applyFill="1" applyBorder="1"/>
    <xf numFmtId="164" fontId="5" fillId="10" borderId="2" xfId="1" applyFont="1" applyFill="1" applyBorder="1"/>
    <xf numFmtId="0" fontId="5" fillId="10" borderId="2" xfId="0" applyFont="1" applyFill="1" applyBorder="1" applyAlignment="1">
      <alignment horizontal="center" vertical="center"/>
    </xf>
    <xf numFmtId="165" fontId="5" fillId="10" borderId="2" xfId="0" applyNumberFormat="1" applyFont="1" applyFill="1" applyBorder="1"/>
    <xf numFmtId="0" fontId="5" fillId="0" borderId="12" xfId="0" applyFont="1" applyBorder="1" applyAlignment="1">
      <alignment horizontal="right"/>
    </xf>
    <xf numFmtId="0" fontId="5" fillId="2" borderId="28" xfId="0" applyFont="1" applyFill="1" applyBorder="1" applyAlignment="1">
      <alignment horizontal="left" vertical="top" wrapText="1"/>
    </xf>
    <xf numFmtId="0" fontId="5" fillId="0" borderId="1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165" fontId="5" fillId="0" borderId="6" xfId="3" applyNumberFormat="1" applyFont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/>
    </xf>
    <xf numFmtId="0" fontId="10" fillId="2" borderId="2" xfId="0" applyFont="1" applyFill="1" applyBorder="1"/>
    <xf numFmtId="165" fontId="5" fillId="2" borderId="17" xfId="0" applyNumberFormat="1" applyFont="1" applyFill="1" applyBorder="1"/>
    <xf numFmtId="165" fontId="5" fillId="10" borderId="17" xfId="0" applyNumberFormat="1" applyFont="1" applyFill="1" applyBorder="1"/>
    <xf numFmtId="165" fontId="5" fillId="0" borderId="28" xfId="3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165" fontId="10" fillId="2" borderId="32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5" fontId="5" fillId="0" borderId="19" xfId="1" applyNumberFormat="1" applyFont="1" applyBorder="1" applyAlignment="1">
      <alignment horizontal="center" vertical="center"/>
    </xf>
    <xf numFmtId="164" fontId="5" fillId="2" borderId="20" xfId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6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 wrapText="1"/>
    </xf>
    <xf numFmtId="0" fontId="1" fillId="0" borderId="0" xfId="0" applyFont="1"/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7" borderId="14" xfId="0" applyFont="1" applyFill="1" applyBorder="1"/>
    <xf numFmtId="0" fontId="5" fillId="7" borderId="16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7" fillId="6" borderId="0" xfId="0" applyFont="1" applyFill="1" applyAlignment="1">
      <alignment horizontal="center"/>
    </xf>
    <xf numFmtId="0" fontId="8" fillId="0" borderId="0" xfId="0" applyFont="1"/>
    <xf numFmtId="0" fontId="8" fillId="0" borderId="13" xfId="0" applyFont="1" applyBorder="1"/>
    <xf numFmtId="0" fontId="4" fillId="0" borderId="13" xfId="0" applyFont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6" fillId="5" borderId="13" xfId="0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8" borderId="20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/>
    </xf>
    <xf numFmtId="0" fontId="10" fillId="8" borderId="27" xfId="0" applyFont="1" applyFill="1" applyBorder="1" applyAlignment="1">
      <alignment horizontal="center"/>
    </xf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cafascio.com/banco/sinapi/composicoes/605269a4e64d1edc19d0b9aa?estado_sinapi=MT" TargetMode="External"/><Relationship Id="rId2" Type="http://schemas.openxmlformats.org/officeDocument/2006/relationships/hyperlink" Target="https://www.orcafascio.com/banco/sinapi/composicoes/5eecfc15e64d1e11e6eb1f6b?estado_sinapi=MT" TargetMode="External"/><Relationship Id="rId1" Type="http://schemas.openxmlformats.org/officeDocument/2006/relationships/hyperlink" Target="https://www.orcafascio.com/banco/sinapi/composicoes/605269a5e64d1edc19d0ba52?estado_sinapi=M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rcafascio.com/banco/sinapi/composicoes/5fbc108fe64d1e1510be2955?estado_sinapi=M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A31" zoomScale="70" zoomScaleNormal="70" workbookViewId="0">
      <selection activeCell="E39" sqref="E39"/>
    </sheetView>
  </sheetViews>
  <sheetFormatPr defaultRowHeight="12.75" x14ac:dyDescent="0.2"/>
  <cols>
    <col min="1" max="1" width="16.28515625" customWidth="1"/>
    <col min="2" max="2" width="8.42578125" customWidth="1"/>
    <col min="3" max="3" width="93.7109375" customWidth="1"/>
    <col min="4" max="4" width="8.85546875" customWidth="1"/>
    <col min="5" max="5" width="12.140625" customWidth="1"/>
    <col min="6" max="6" width="10.5703125" customWidth="1"/>
    <col min="7" max="7" width="12.5703125" customWidth="1"/>
    <col min="8" max="8" width="17.7109375" customWidth="1"/>
    <col min="12" max="12" width="13.28515625" customWidth="1"/>
  </cols>
  <sheetData>
    <row r="1" spans="1:35" ht="24" customHeight="1" x14ac:dyDescent="0.2">
      <c r="A1" s="91" t="s">
        <v>16</v>
      </c>
      <c r="B1" s="92"/>
      <c r="C1" s="92"/>
      <c r="D1" s="92"/>
      <c r="E1" s="92"/>
      <c r="F1" s="92"/>
      <c r="G1" s="92"/>
      <c r="H1" s="93"/>
    </row>
    <row r="2" spans="1:35" ht="15" x14ac:dyDescent="0.3">
      <c r="A2" s="96"/>
      <c r="B2" s="97"/>
      <c r="C2" s="97"/>
      <c r="D2" s="97"/>
      <c r="E2" s="97"/>
      <c r="F2" s="97"/>
      <c r="G2" s="97"/>
      <c r="H2" s="98"/>
    </row>
    <row r="3" spans="1:35" ht="20.25" customHeight="1" x14ac:dyDescent="0.3">
      <c r="A3" s="94" t="s">
        <v>6</v>
      </c>
      <c r="B3" s="95"/>
      <c r="C3" s="8" t="s">
        <v>93</v>
      </c>
      <c r="D3" s="9"/>
      <c r="E3" s="9"/>
      <c r="F3" s="9"/>
      <c r="G3" s="9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5" s="2" customFormat="1" ht="18.75" customHeight="1" x14ac:dyDescent="0.25">
      <c r="A4" s="94" t="s">
        <v>7</v>
      </c>
      <c r="B4" s="95"/>
      <c r="C4" s="111" t="s">
        <v>82</v>
      </c>
      <c r="D4" s="111"/>
      <c r="E4" s="111"/>
      <c r="F4" s="111"/>
      <c r="G4" s="111"/>
      <c r="H4" s="11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5" s="2" customFormat="1" ht="15.95" customHeight="1" x14ac:dyDescent="0.25">
      <c r="A5" s="94" t="s">
        <v>17</v>
      </c>
      <c r="B5" s="95"/>
      <c r="C5" s="111" t="s">
        <v>33</v>
      </c>
      <c r="D5" s="111"/>
      <c r="E5" s="111"/>
      <c r="F5" s="111"/>
      <c r="G5" s="111"/>
      <c r="H5" s="11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5" s="2" customFormat="1" ht="15.95" customHeight="1" x14ac:dyDescent="0.25">
      <c r="A6" s="94" t="s">
        <v>18</v>
      </c>
      <c r="B6" s="95"/>
      <c r="C6" s="111" t="s">
        <v>14</v>
      </c>
      <c r="D6" s="111"/>
      <c r="E6" s="111"/>
      <c r="F6" s="111"/>
      <c r="G6" s="111"/>
      <c r="H6" s="1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5" ht="15.75" customHeight="1" x14ac:dyDescent="0.3">
      <c r="A7" s="107"/>
      <c r="B7" s="108"/>
      <c r="C7" s="31"/>
      <c r="D7" s="113" t="s">
        <v>8</v>
      </c>
      <c r="E7" s="114"/>
      <c r="F7" s="114"/>
      <c r="G7" s="114"/>
      <c r="H7" s="1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5" ht="17.25" customHeight="1" x14ac:dyDescent="0.3">
      <c r="A8" s="107"/>
      <c r="B8" s="108"/>
      <c r="C8" s="10"/>
      <c r="D8" s="114"/>
      <c r="E8" s="114"/>
      <c r="F8" s="114"/>
      <c r="G8" s="114"/>
      <c r="H8" s="1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5" ht="0.75" customHeight="1" x14ac:dyDescent="0.4">
      <c r="A9" s="32"/>
      <c r="B9" s="10"/>
      <c r="C9" s="10"/>
      <c r="D9" s="11"/>
      <c r="E9" s="11"/>
      <c r="F9" s="11"/>
      <c r="G9" s="11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5" ht="16.5" customHeight="1" x14ac:dyDescent="0.3">
      <c r="A10" s="107"/>
      <c r="B10" s="108"/>
      <c r="C10" s="71"/>
      <c r="D10" s="108" t="s">
        <v>85</v>
      </c>
      <c r="E10" s="108"/>
      <c r="F10" s="108"/>
      <c r="G10" s="108"/>
      <c r="H10" s="1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5" ht="21" customHeight="1" x14ac:dyDescent="0.3">
      <c r="A11" s="107"/>
      <c r="B11" s="108"/>
      <c r="C11" s="10"/>
      <c r="D11" s="109" t="s">
        <v>92</v>
      </c>
      <c r="E11" s="109"/>
      <c r="F11" s="109"/>
      <c r="G11" s="109"/>
      <c r="H11" s="11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5" s="4" customFormat="1" ht="15.75" x14ac:dyDescent="0.25">
      <c r="A12" s="99"/>
      <c r="B12" s="101" t="s">
        <v>10</v>
      </c>
      <c r="C12" s="101" t="s">
        <v>11</v>
      </c>
      <c r="D12" s="103" t="s">
        <v>4</v>
      </c>
      <c r="E12" s="103"/>
      <c r="F12" s="104" t="s">
        <v>2</v>
      </c>
      <c r="G12" s="105"/>
      <c r="H12" s="10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7"/>
      <c r="AF12" s="6"/>
      <c r="AG12" s="6"/>
      <c r="AH12" s="6"/>
      <c r="AI12" s="6"/>
    </row>
    <row r="13" spans="1:35" s="4" customFormat="1" ht="30.75" customHeight="1" x14ac:dyDescent="0.25">
      <c r="A13" s="100"/>
      <c r="B13" s="102"/>
      <c r="C13" s="102"/>
      <c r="D13" s="12" t="s">
        <v>0</v>
      </c>
      <c r="E13" s="12" t="s">
        <v>1</v>
      </c>
      <c r="F13" s="13" t="s">
        <v>12</v>
      </c>
      <c r="G13" s="13" t="s">
        <v>13</v>
      </c>
      <c r="H13" s="34" t="s">
        <v>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7"/>
      <c r="AF13" s="6"/>
      <c r="AG13" s="6"/>
      <c r="AH13" s="6"/>
      <c r="AI13" s="6"/>
    </row>
    <row r="14" spans="1:35" s="3" customFormat="1" ht="15.75" x14ac:dyDescent="0.25">
      <c r="A14" s="35"/>
      <c r="B14" s="28" t="s">
        <v>5</v>
      </c>
      <c r="C14" s="14" t="s">
        <v>47</v>
      </c>
      <c r="D14" s="14"/>
      <c r="E14" s="14"/>
      <c r="F14" s="14"/>
      <c r="G14" s="14"/>
      <c r="H14" s="3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s="3" customFormat="1" ht="31.5" x14ac:dyDescent="0.2">
      <c r="A15" s="72">
        <v>93358</v>
      </c>
      <c r="B15" s="15" t="s">
        <v>15</v>
      </c>
      <c r="C15" s="24" t="s">
        <v>69</v>
      </c>
      <c r="D15" s="74" t="s">
        <v>48</v>
      </c>
      <c r="E15" s="77">
        <v>19.399999999999999</v>
      </c>
      <c r="F15" s="29">
        <v>58.82</v>
      </c>
      <c r="G15" s="16">
        <f>F15*1.2</f>
        <v>70.584000000000003</v>
      </c>
      <c r="H15" s="75">
        <f>SUM(E15*G15)</f>
        <v>1369.3296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s="3" customFormat="1" ht="15.75" x14ac:dyDescent="0.2">
      <c r="A16" s="72">
        <v>96995</v>
      </c>
      <c r="B16" s="15" t="s">
        <v>32</v>
      </c>
      <c r="C16" s="24" t="s">
        <v>70</v>
      </c>
      <c r="D16" s="74" t="s">
        <v>48</v>
      </c>
      <c r="E16" s="77">
        <v>55.5</v>
      </c>
      <c r="F16" s="29">
        <v>35.659999999999997</v>
      </c>
      <c r="G16" s="16">
        <f t="shared" ref="G16:G20" si="0">F16*1.2</f>
        <v>42.791999999999994</v>
      </c>
      <c r="H16" s="75">
        <f t="shared" ref="H16:H20" si="1">SUM(E16*G16)</f>
        <v>2374.9559999999997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s="3" customFormat="1" ht="15.75" customHeight="1" x14ac:dyDescent="0.2">
      <c r="A17" s="72">
        <v>94964</v>
      </c>
      <c r="B17" s="60" t="s">
        <v>95</v>
      </c>
      <c r="C17" s="24" t="s">
        <v>89</v>
      </c>
      <c r="D17" s="74" t="s">
        <v>48</v>
      </c>
      <c r="E17" s="83">
        <v>5.95</v>
      </c>
      <c r="F17" s="62">
        <v>350.34</v>
      </c>
      <c r="G17" s="16">
        <f t="shared" si="0"/>
        <v>420.40799999999996</v>
      </c>
      <c r="H17" s="75">
        <f t="shared" si="1"/>
        <v>2501.4276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s="3" customFormat="1" ht="31.5" x14ac:dyDescent="0.2">
      <c r="A18" s="72">
        <v>96545</v>
      </c>
      <c r="B18" s="60" t="s">
        <v>96</v>
      </c>
      <c r="C18" s="24" t="s">
        <v>86</v>
      </c>
      <c r="D18" s="74" t="s">
        <v>50</v>
      </c>
      <c r="E18" s="83">
        <v>531.35</v>
      </c>
      <c r="F18" s="62">
        <v>16.39</v>
      </c>
      <c r="G18" s="16">
        <f t="shared" si="0"/>
        <v>19.667999999999999</v>
      </c>
      <c r="H18" s="75">
        <f t="shared" si="1"/>
        <v>10450.5918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s="3" customFormat="1" ht="47.25" x14ac:dyDescent="0.2">
      <c r="A19" s="72">
        <v>87700</v>
      </c>
      <c r="B19" s="60" t="s">
        <v>37</v>
      </c>
      <c r="C19" s="24" t="s">
        <v>71</v>
      </c>
      <c r="D19" s="74" t="s">
        <v>49</v>
      </c>
      <c r="E19" s="77">
        <v>316.75</v>
      </c>
      <c r="F19" s="62">
        <v>38.340000000000003</v>
      </c>
      <c r="G19" s="16">
        <f t="shared" si="0"/>
        <v>46.008000000000003</v>
      </c>
      <c r="H19" s="75">
        <f t="shared" si="1"/>
        <v>14573.034000000001</v>
      </c>
      <c r="I19" s="2"/>
      <c r="J19" s="2">
        <v>2.5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s="3" customFormat="1" ht="47.25" x14ac:dyDescent="0.2">
      <c r="A20" s="72">
        <v>96536</v>
      </c>
      <c r="B20" s="15" t="s">
        <v>97</v>
      </c>
      <c r="C20" s="24" t="s">
        <v>74</v>
      </c>
      <c r="D20" s="74" t="s">
        <v>49</v>
      </c>
      <c r="E20" s="77">
        <v>240.05</v>
      </c>
      <c r="F20" s="29">
        <v>48.28</v>
      </c>
      <c r="G20" s="16">
        <f t="shared" si="0"/>
        <v>57.936</v>
      </c>
      <c r="H20" s="75">
        <f t="shared" si="1"/>
        <v>13907.5368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s="3" customFormat="1" ht="15.75" x14ac:dyDescent="0.25">
      <c r="A21" s="41"/>
      <c r="B21" s="19"/>
      <c r="C21" s="20" t="s">
        <v>9</v>
      </c>
      <c r="D21" s="21"/>
      <c r="E21" s="16"/>
      <c r="F21" s="22"/>
      <c r="G21" s="23"/>
      <c r="H21" s="42">
        <f>SUM(H15:H20)</f>
        <v>45176.875800000002</v>
      </c>
      <c r="I21" s="2"/>
      <c r="J21" s="2"/>
      <c r="K21" s="2"/>
      <c r="L21" s="2">
        <f>H21*J19</f>
        <v>112942.18950000001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s="5" customFormat="1" ht="15.75" x14ac:dyDescent="0.25">
      <c r="A22" s="39"/>
      <c r="B22" s="18"/>
      <c r="C22" s="18"/>
      <c r="D22" s="18"/>
      <c r="E22" s="78"/>
      <c r="F22" s="18"/>
      <c r="G22" s="18"/>
      <c r="H22" s="4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s="3" customFormat="1" ht="15.75" x14ac:dyDescent="0.25">
      <c r="A23" s="43"/>
      <c r="B23" s="25" t="s">
        <v>23</v>
      </c>
      <c r="C23" s="14" t="s">
        <v>51</v>
      </c>
      <c r="D23" s="26"/>
      <c r="E23" s="26"/>
      <c r="F23" s="27"/>
      <c r="G23" s="27"/>
      <c r="H23" s="4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s="3" customFormat="1" ht="63" x14ac:dyDescent="0.2">
      <c r="A24" s="59">
        <v>87504</v>
      </c>
      <c r="B24" s="15" t="s">
        <v>19</v>
      </c>
      <c r="C24" s="58" t="s">
        <v>94</v>
      </c>
      <c r="D24" s="15" t="s">
        <v>49</v>
      </c>
      <c r="E24" s="79">
        <v>767.03</v>
      </c>
      <c r="F24" s="62">
        <v>67.67</v>
      </c>
      <c r="G24" s="16">
        <f>F24*1.2</f>
        <v>81.203999999999994</v>
      </c>
      <c r="H24" s="37">
        <f t="shared" ref="H24:H29" si="2">SUM(E24*G24)</f>
        <v>62285.904119999992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s="3" customFormat="1" ht="33.75" customHeight="1" x14ac:dyDescent="0.2">
      <c r="A25" s="38" t="s">
        <v>103</v>
      </c>
      <c r="B25" s="50" t="s">
        <v>20</v>
      </c>
      <c r="C25" s="58" t="s">
        <v>102</v>
      </c>
      <c r="D25" s="84" t="s">
        <v>49</v>
      </c>
      <c r="E25" s="85">
        <v>640</v>
      </c>
      <c r="F25" s="86">
        <v>92.99</v>
      </c>
      <c r="G25" s="70">
        <f t="shared" ref="G25:G29" si="3">F25*1.2</f>
        <v>111.58799999999999</v>
      </c>
      <c r="H25" s="37">
        <f t="shared" si="2"/>
        <v>71416.319999999992</v>
      </c>
      <c r="I25" s="2"/>
      <c r="J25" s="2"/>
      <c r="K25" s="2"/>
      <c r="L25" s="2" t="s">
        <v>104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3" customFormat="1" ht="47.25" x14ac:dyDescent="0.2">
      <c r="A26" s="38">
        <v>87894</v>
      </c>
      <c r="B26" s="15" t="s">
        <v>21</v>
      </c>
      <c r="C26" s="58" t="s">
        <v>72</v>
      </c>
      <c r="D26" s="15" t="s">
        <v>49</v>
      </c>
      <c r="E26" s="16">
        <v>1534.05</v>
      </c>
      <c r="F26" s="29">
        <v>4.8600000000000003</v>
      </c>
      <c r="G26" s="16">
        <f t="shared" si="3"/>
        <v>5.8319999999999999</v>
      </c>
      <c r="H26" s="37">
        <f t="shared" si="2"/>
        <v>8946.5795999999991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3" customFormat="1" ht="63" x14ac:dyDescent="0.2">
      <c r="A27" s="48">
        <v>87548</v>
      </c>
      <c r="B27" s="15" t="s">
        <v>35</v>
      </c>
      <c r="C27" s="17" t="s">
        <v>75</v>
      </c>
      <c r="D27" s="16" t="s">
        <v>49</v>
      </c>
      <c r="E27" s="16">
        <v>1534.05</v>
      </c>
      <c r="F27" s="29">
        <v>18.850000000000001</v>
      </c>
      <c r="G27" s="16">
        <f t="shared" si="3"/>
        <v>22.62</v>
      </c>
      <c r="H27" s="37">
        <f t="shared" si="2"/>
        <v>34700.211000000003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s="3" customFormat="1" ht="47.25" x14ac:dyDescent="0.2">
      <c r="A28" s="48">
        <v>98562</v>
      </c>
      <c r="B28" s="15" t="s">
        <v>52</v>
      </c>
      <c r="C28" s="17" t="s">
        <v>76</v>
      </c>
      <c r="D28" s="16" t="s">
        <v>49</v>
      </c>
      <c r="E28" s="16">
        <v>240.05</v>
      </c>
      <c r="F28" s="29">
        <v>31.17</v>
      </c>
      <c r="G28" s="16">
        <f t="shared" si="3"/>
        <v>37.404000000000003</v>
      </c>
      <c r="H28" s="37">
        <f t="shared" si="2"/>
        <v>8978.8302000000022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s="3" customFormat="1" ht="31.5" x14ac:dyDescent="0.2">
      <c r="A29" s="48">
        <v>94969</v>
      </c>
      <c r="B29" s="15" t="s">
        <v>77</v>
      </c>
      <c r="C29" s="17" t="s">
        <v>88</v>
      </c>
      <c r="D29" s="16" t="s">
        <v>48</v>
      </c>
      <c r="E29" s="16">
        <v>3.65</v>
      </c>
      <c r="F29" s="29">
        <v>314.89</v>
      </c>
      <c r="G29" s="16">
        <f t="shared" si="3"/>
        <v>377.86799999999999</v>
      </c>
      <c r="H29" s="37">
        <f t="shared" si="2"/>
        <v>1379.2182</v>
      </c>
      <c r="I29" s="2"/>
      <c r="J29" s="2" t="s">
        <v>87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5.75" x14ac:dyDescent="0.25">
      <c r="A30" s="41"/>
      <c r="B30" s="19"/>
      <c r="C30" s="20"/>
      <c r="D30" s="21"/>
      <c r="E30" s="16"/>
      <c r="F30" s="22"/>
      <c r="G30" s="23"/>
      <c r="H30" s="42">
        <f>SUM(H24:H29)</f>
        <v>187707.06311999998</v>
      </c>
      <c r="L30">
        <f>H30*J19</f>
        <v>469267.65779999993</v>
      </c>
    </row>
    <row r="31" spans="1:35" ht="15.75" x14ac:dyDescent="0.25">
      <c r="A31" s="41"/>
      <c r="B31" s="19"/>
      <c r="C31" s="20"/>
      <c r="D31" s="21"/>
      <c r="E31" s="16"/>
      <c r="F31" s="22"/>
      <c r="G31" s="23"/>
      <c r="H31" s="42"/>
    </row>
    <row r="32" spans="1:35" ht="15.75" x14ac:dyDescent="0.25">
      <c r="A32" s="43"/>
      <c r="B32" s="25" t="s">
        <v>38</v>
      </c>
      <c r="C32" s="14" t="s">
        <v>53</v>
      </c>
      <c r="D32" s="26"/>
      <c r="E32" s="26"/>
      <c r="F32" s="27"/>
      <c r="G32" s="27"/>
      <c r="H32" s="44"/>
    </row>
    <row r="33" spans="1:12" ht="39.75" customHeight="1" x14ac:dyDescent="0.2">
      <c r="A33" s="63">
        <v>89446</v>
      </c>
      <c r="B33" s="60" t="s">
        <v>39</v>
      </c>
      <c r="C33" s="17" t="s">
        <v>90</v>
      </c>
      <c r="D33" s="61" t="s">
        <v>55</v>
      </c>
      <c r="E33" s="68">
        <v>300</v>
      </c>
      <c r="F33" s="50">
        <v>4.04</v>
      </c>
      <c r="G33" s="16">
        <f>F33*1.2</f>
        <v>4.8479999999999999</v>
      </c>
      <c r="H33" s="37">
        <f>SUM(E33*G33)</f>
        <v>1454.3999999999999</v>
      </c>
    </row>
    <row r="34" spans="1:12" ht="31.5" x14ac:dyDescent="0.2">
      <c r="A34" s="63">
        <v>89490</v>
      </c>
      <c r="B34" s="60" t="s">
        <v>98</v>
      </c>
      <c r="C34" s="17" t="s">
        <v>91</v>
      </c>
      <c r="D34" s="61" t="s">
        <v>56</v>
      </c>
      <c r="E34" s="16">
        <v>165</v>
      </c>
      <c r="F34" s="67">
        <v>5.4</v>
      </c>
      <c r="G34" s="16">
        <f t="shared" ref="G34:G35" si="4">F34*1.2</f>
        <v>6.48</v>
      </c>
      <c r="H34" s="37">
        <f>SUM(E34*G34)</f>
        <v>1069.2</v>
      </c>
    </row>
    <row r="35" spans="1:12" ht="15.75" x14ac:dyDescent="0.2">
      <c r="A35" s="38" t="s">
        <v>54</v>
      </c>
      <c r="B35" s="15" t="s">
        <v>40</v>
      </c>
      <c r="C35" s="17" t="s">
        <v>80</v>
      </c>
      <c r="D35" s="16" t="s">
        <v>56</v>
      </c>
      <c r="E35" s="16">
        <v>55</v>
      </c>
      <c r="F35" s="76">
        <v>58.5</v>
      </c>
      <c r="G35" s="16">
        <f t="shared" si="4"/>
        <v>70.2</v>
      </c>
      <c r="H35" s="37">
        <f>SUM(E35*G35)</f>
        <v>3861</v>
      </c>
    </row>
    <row r="36" spans="1:12" ht="15.75" x14ac:dyDescent="0.25">
      <c r="A36" s="41"/>
      <c r="B36" s="19"/>
      <c r="C36" s="20" t="s">
        <v>9</v>
      </c>
      <c r="D36" s="21"/>
      <c r="E36" s="16"/>
      <c r="F36" s="22"/>
      <c r="G36" s="23"/>
      <c r="H36" s="42">
        <f>SUM(H33:H35)</f>
        <v>6384.6</v>
      </c>
      <c r="L36">
        <f>H36*J19</f>
        <v>15961.5</v>
      </c>
    </row>
    <row r="37" spans="1:12" ht="15.75" x14ac:dyDescent="0.25">
      <c r="A37" s="39"/>
      <c r="B37" s="18"/>
      <c r="C37" s="18"/>
      <c r="D37" s="18"/>
      <c r="E37" s="78"/>
      <c r="F37" s="18"/>
      <c r="G37" s="18"/>
      <c r="H37" s="40"/>
    </row>
    <row r="38" spans="1:12" ht="15.75" customHeight="1" x14ac:dyDescent="0.25">
      <c r="A38" s="43"/>
      <c r="B38" s="25" t="s">
        <v>58</v>
      </c>
      <c r="C38" s="14" t="s">
        <v>57</v>
      </c>
      <c r="D38" s="26"/>
      <c r="E38" s="26"/>
      <c r="F38" s="27"/>
      <c r="G38" s="27"/>
      <c r="H38" s="44"/>
    </row>
    <row r="39" spans="1:12" ht="30" customHeight="1" x14ac:dyDescent="0.25">
      <c r="A39" s="63">
        <v>98562</v>
      </c>
      <c r="B39" s="69" t="s">
        <v>59</v>
      </c>
      <c r="C39" s="81" t="s">
        <v>76</v>
      </c>
      <c r="D39" s="70" t="s">
        <v>49</v>
      </c>
      <c r="E39" s="16">
        <v>316.75</v>
      </c>
      <c r="F39" s="16">
        <v>31.17</v>
      </c>
      <c r="G39" s="16">
        <f>F39*1.2</f>
        <v>37.404000000000003</v>
      </c>
      <c r="H39" s="37">
        <f>SUM(E39*G39)</f>
        <v>11847.717000000001</v>
      </c>
      <c r="J39" s="82" t="s">
        <v>83</v>
      </c>
    </row>
    <row r="40" spans="1:12" ht="31.5" x14ac:dyDescent="0.2">
      <c r="A40" s="63">
        <v>88487</v>
      </c>
      <c r="B40" s="60" t="s">
        <v>60</v>
      </c>
      <c r="C40" s="24" t="s">
        <v>78</v>
      </c>
      <c r="D40" s="61" t="s">
        <v>49</v>
      </c>
      <c r="E40" s="16">
        <v>1534.05</v>
      </c>
      <c r="F40" s="50">
        <v>10.7</v>
      </c>
      <c r="G40" s="16">
        <f t="shared" ref="G40:G41" si="5">F40*1.2</f>
        <v>12.839999999999998</v>
      </c>
      <c r="H40" s="37">
        <f>SUM(E40*G40)</f>
        <v>19697.201999999997</v>
      </c>
      <c r="J40" s="82" t="s">
        <v>83</v>
      </c>
    </row>
    <row r="41" spans="1:12" ht="31.5" x14ac:dyDescent="0.2">
      <c r="A41" s="63">
        <v>88483</v>
      </c>
      <c r="B41" s="60" t="s">
        <v>61</v>
      </c>
      <c r="C41" s="17" t="s">
        <v>73</v>
      </c>
      <c r="D41" s="61" t="s">
        <v>49</v>
      </c>
      <c r="E41" s="16">
        <v>1534.05</v>
      </c>
      <c r="F41" s="62">
        <v>1.93</v>
      </c>
      <c r="G41" s="16">
        <f t="shared" si="5"/>
        <v>2.3159999999999998</v>
      </c>
      <c r="H41" s="37">
        <f>SUM(E41*G41)</f>
        <v>3552.8597999999997</v>
      </c>
      <c r="J41" s="82" t="s">
        <v>83</v>
      </c>
    </row>
    <row r="42" spans="1:12" ht="15.75" x14ac:dyDescent="0.25">
      <c r="A42" s="41"/>
      <c r="B42" s="19"/>
      <c r="C42" s="20" t="s">
        <v>9</v>
      </c>
      <c r="D42" s="21"/>
      <c r="E42" s="16"/>
      <c r="F42" s="22"/>
      <c r="G42" s="23"/>
      <c r="H42" s="42">
        <f>SUM(H39:H41)</f>
        <v>35097.7788</v>
      </c>
      <c r="L42">
        <f>H42*J19</f>
        <v>87744.447</v>
      </c>
    </row>
    <row r="43" spans="1:12" ht="15.75" x14ac:dyDescent="0.25">
      <c r="A43" s="39"/>
      <c r="B43" s="18"/>
      <c r="C43" s="18"/>
      <c r="D43" s="18"/>
      <c r="E43" s="78"/>
      <c r="F43" s="18"/>
      <c r="G43" s="18"/>
      <c r="H43" s="40"/>
    </row>
    <row r="44" spans="1:12" ht="15.75" x14ac:dyDescent="0.25">
      <c r="A44" s="43"/>
      <c r="B44" s="25" t="s">
        <v>62</v>
      </c>
      <c r="C44" s="14" t="s">
        <v>65</v>
      </c>
      <c r="D44" s="26"/>
      <c r="E44" s="26"/>
      <c r="F44" s="27"/>
      <c r="G44" s="27"/>
      <c r="H44" s="44"/>
    </row>
    <row r="45" spans="1:12" ht="15.75" x14ac:dyDescent="0.2">
      <c r="A45" s="63" t="s">
        <v>81</v>
      </c>
      <c r="B45" s="60" t="s">
        <v>63</v>
      </c>
      <c r="C45" s="24" t="s">
        <v>79</v>
      </c>
      <c r="D45" s="61" t="s">
        <v>49</v>
      </c>
      <c r="E45" s="80">
        <v>439.25</v>
      </c>
      <c r="F45" s="50">
        <v>2.16</v>
      </c>
      <c r="G45" s="16">
        <f>F45*1.2</f>
        <v>2.5920000000000001</v>
      </c>
      <c r="H45" s="37">
        <f>SUM(E45*G45)</f>
        <v>1138.5360000000001</v>
      </c>
      <c r="J45" t="s">
        <v>83</v>
      </c>
    </row>
    <row r="46" spans="1:12" ht="36" customHeight="1" x14ac:dyDescent="0.2">
      <c r="A46" s="63">
        <v>92396</v>
      </c>
      <c r="B46" s="15" t="s">
        <v>66</v>
      </c>
      <c r="C46" s="17" t="s">
        <v>84</v>
      </c>
      <c r="D46" s="61" t="s">
        <v>49</v>
      </c>
      <c r="E46" s="16">
        <v>439.3</v>
      </c>
      <c r="F46" s="50">
        <v>64.7</v>
      </c>
      <c r="G46" s="16">
        <f>F46*1.2</f>
        <v>77.64</v>
      </c>
      <c r="H46" s="37">
        <f>SUM(E46*G46)</f>
        <v>34107.252</v>
      </c>
      <c r="J46" t="s">
        <v>83</v>
      </c>
    </row>
    <row r="47" spans="1:12" ht="15.75" x14ac:dyDescent="0.25">
      <c r="A47" s="41"/>
      <c r="B47" s="19"/>
      <c r="C47" s="20" t="s">
        <v>9</v>
      </c>
      <c r="D47" s="21"/>
      <c r="E47" s="16"/>
      <c r="F47" s="22"/>
      <c r="G47" s="23"/>
      <c r="H47" s="42">
        <f>SUM(H45:H46)</f>
        <v>35245.788</v>
      </c>
      <c r="L47">
        <f>H47*J19</f>
        <v>88114.47</v>
      </c>
    </row>
    <row r="48" spans="1:12" ht="15.75" x14ac:dyDescent="0.25">
      <c r="A48" s="39"/>
      <c r="B48" s="18"/>
      <c r="C48" s="18"/>
      <c r="D48" s="18"/>
      <c r="E48" s="18"/>
      <c r="F48" s="18"/>
      <c r="G48" s="18"/>
      <c r="H48" s="40"/>
    </row>
    <row r="49" spans="1:12" ht="16.5" thickBot="1" x14ac:dyDescent="0.3">
      <c r="A49" s="87" t="s">
        <v>22</v>
      </c>
      <c r="B49" s="88"/>
      <c r="C49" s="88"/>
      <c r="D49" s="88"/>
      <c r="E49" s="88"/>
      <c r="F49" s="88"/>
      <c r="G49" s="89"/>
      <c r="H49" s="73">
        <f>SUM(H30,H21,H36,H42,H47)</f>
        <v>309612.10571999999</v>
      </c>
    </row>
    <row r="50" spans="1:12" x14ac:dyDescent="0.2">
      <c r="A50" s="90" t="s">
        <v>101</v>
      </c>
      <c r="B50" s="90"/>
      <c r="C50" s="90"/>
      <c r="D50" s="90"/>
      <c r="E50" s="90"/>
      <c r="F50" s="90"/>
      <c r="G50" s="90"/>
      <c r="H50" s="90"/>
    </row>
    <row r="51" spans="1:12" ht="6" customHeight="1" x14ac:dyDescent="0.2">
      <c r="A51" s="90"/>
      <c r="B51" s="90"/>
      <c r="C51" s="90"/>
      <c r="D51" s="90"/>
      <c r="E51" s="90"/>
      <c r="F51" s="90"/>
      <c r="G51" s="90"/>
      <c r="H51" s="90"/>
    </row>
    <row r="52" spans="1:12" hidden="1" x14ac:dyDescent="0.2">
      <c r="A52" s="90"/>
      <c r="B52" s="90"/>
      <c r="C52" s="90"/>
      <c r="D52" s="90"/>
      <c r="E52" s="90"/>
      <c r="F52" s="90"/>
      <c r="G52" s="90"/>
      <c r="H52" s="90"/>
    </row>
    <row r="54" spans="1:12" x14ac:dyDescent="0.2">
      <c r="L54">
        <f>H49*2.5</f>
        <v>774030.26429999992</v>
      </c>
    </row>
  </sheetData>
  <mergeCells count="23">
    <mergeCell ref="A7:B7"/>
    <mergeCell ref="D11:H11"/>
    <mergeCell ref="C4:H4"/>
    <mergeCell ref="C5:H5"/>
    <mergeCell ref="C6:H6"/>
    <mergeCell ref="D7:H8"/>
    <mergeCell ref="D10:H10"/>
    <mergeCell ref="A49:G49"/>
    <mergeCell ref="A50:H52"/>
    <mergeCell ref="A1:H1"/>
    <mergeCell ref="A3:B3"/>
    <mergeCell ref="A4:B4"/>
    <mergeCell ref="A5:B5"/>
    <mergeCell ref="A6:B6"/>
    <mergeCell ref="A2:H2"/>
    <mergeCell ref="A12:A13"/>
    <mergeCell ref="B12:B13"/>
    <mergeCell ref="C12:C13"/>
    <mergeCell ref="D12:E12"/>
    <mergeCell ref="F12:H12"/>
    <mergeCell ref="A11:B11"/>
    <mergeCell ref="A10:B10"/>
    <mergeCell ref="A8:B8"/>
  </mergeCells>
  <hyperlinks>
    <hyperlink ref="A39" r:id="rId1" display="https://www.orcafascio.com/banco/sinapi/composicoes/605269a5e64d1edc19d0ba52?estado_sinapi=MT"/>
    <hyperlink ref="A46" r:id="rId2" display="https://www.orcafascio.com/banco/sinapi/composicoes/5eecfc15e64d1e11e6eb1f6b?estado_sinapi=MT"/>
    <hyperlink ref="A18" r:id="rId3" display="https://www.orcafascio.com/banco/sinapi/composicoes/605269a4e64d1edc19d0b9aa?estado_sinapi=MT"/>
    <hyperlink ref="A25" r:id="rId4" display="https://www.orcafascio.com/banco/sinapi/composicoes/5fbc108fe64d1e1510be2955?estado_sinapi=MT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60" zoomScaleNormal="60" workbookViewId="0">
      <selection activeCell="E36" sqref="E36"/>
    </sheetView>
  </sheetViews>
  <sheetFormatPr defaultRowHeight="12.75" x14ac:dyDescent="0.2"/>
  <cols>
    <col min="2" max="2" width="64.42578125" customWidth="1"/>
    <col min="3" max="3" width="15.42578125" customWidth="1"/>
    <col min="4" max="9" width="20" customWidth="1"/>
    <col min="10" max="12" width="15.7109375" customWidth="1"/>
    <col min="13" max="13" width="9.140625" customWidth="1"/>
    <col min="14" max="14" width="15.28515625" customWidth="1"/>
  </cols>
  <sheetData>
    <row r="1" spans="1:14" ht="20.25" x14ac:dyDescent="0.2">
      <c r="A1" s="117" t="s">
        <v>36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x14ac:dyDescent="0.2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x14ac:dyDescent="0.2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4" ht="20.25" x14ac:dyDescent="0.3">
      <c r="A4" s="57" t="s">
        <v>6</v>
      </c>
      <c r="B4" s="120" t="s">
        <v>99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4" ht="15.75" x14ac:dyDescent="0.25">
      <c r="A5" s="57" t="s">
        <v>7</v>
      </c>
      <c r="B5" s="111" t="s">
        <v>46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</row>
    <row r="6" spans="1:14" ht="15.75" x14ac:dyDescent="0.25">
      <c r="A6" s="57" t="s">
        <v>24</v>
      </c>
      <c r="B6" s="111" t="s">
        <v>34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1:14" ht="15.75" x14ac:dyDescent="0.25">
      <c r="A7" s="57" t="s">
        <v>25</v>
      </c>
      <c r="B7" s="111" t="s">
        <v>14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2"/>
    </row>
    <row r="9" spans="1:14" x14ac:dyDescent="0.2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2"/>
    </row>
    <row r="10" spans="1:14" ht="15.75" x14ac:dyDescent="0.25">
      <c r="A10" s="133" t="s">
        <v>10</v>
      </c>
      <c r="B10" s="135" t="s">
        <v>26</v>
      </c>
      <c r="C10" s="45" t="s">
        <v>27</v>
      </c>
      <c r="D10" s="45" t="s">
        <v>28</v>
      </c>
      <c r="E10" s="135" t="s">
        <v>29</v>
      </c>
      <c r="F10" s="135" t="s">
        <v>41</v>
      </c>
      <c r="G10" s="135" t="s">
        <v>42</v>
      </c>
      <c r="H10" s="135" t="s">
        <v>43</v>
      </c>
      <c r="I10" s="135" t="s">
        <v>44</v>
      </c>
      <c r="J10" s="135" t="s">
        <v>45</v>
      </c>
      <c r="K10" s="135" t="s">
        <v>105</v>
      </c>
      <c r="L10" s="135" t="s">
        <v>106</v>
      </c>
      <c r="M10" s="137" t="s">
        <v>22</v>
      </c>
      <c r="N10" s="138"/>
    </row>
    <row r="11" spans="1:14" ht="15.75" x14ac:dyDescent="0.25">
      <c r="A11" s="134"/>
      <c r="B11" s="136"/>
      <c r="C11" s="45" t="s">
        <v>30</v>
      </c>
      <c r="D11" s="46" t="s">
        <v>31</v>
      </c>
      <c r="E11" s="136"/>
      <c r="F11" s="136"/>
      <c r="G11" s="136"/>
      <c r="H11" s="136"/>
      <c r="I11" s="136"/>
      <c r="J11" s="136"/>
      <c r="K11" s="136"/>
      <c r="L11" s="136"/>
      <c r="M11" s="45" t="s">
        <v>30</v>
      </c>
      <c r="N11" s="47" t="s">
        <v>31</v>
      </c>
    </row>
    <row r="12" spans="1:14" ht="15.75" x14ac:dyDescent="0.25">
      <c r="A12" s="48" t="s">
        <v>5</v>
      </c>
      <c r="B12" s="64" t="s">
        <v>47</v>
      </c>
      <c r="C12" s="49">
        <f>SUM(D12/D18)*100</f>
        <v>14.59144523098419</v>
      </c>
      <c r="D12" s="42">
        <v>45176.88</v>
      </c>
      <c r="E12" s="49">
        <f>SUM(D12*50%)</f>
        <v>22588.44</v>
      </c>
      <c r="F12" s="49">
        <f>SUM(D12*50%)</f>
        <v>22588.44</v>
      </c>
      <c r="G12" s="49"/>
      <c r="H12" s="49"/>
      <c r="I12" s="49"/>
      <c r="J12" s="49"/>
      <c r="K12" s="49"/>
      <c r="L12" s="49"/>
      <c r="M12" s="50">
        <v>100</v>
      </c>
      <c r="N12" s="65">
        <f>SUM(J12,F12,E12)</f>
        <v>45176.88</v>
      </c>
    </row>
    <row r="13" spans="1:14" ht="15.75" x14ac:dyDescent="0.25">
      <c r="A13" s="48" t="s">
        <v>23</v>
      </c>
      <c r="B13" s="64" t="s">
        <v>51</v>
      </c>
      <c r="C13" s="49">
        <f>SUM(D13/D18)*100</f>
        <v>60.626525901280992</v>
      </c>
      <c r="D13" s="42">
        <v>187707.06</v>
      </c>
      <c r="E13" s="49"/>
      <c r="F13" s="49"/>
      <c r="G13" s="49">
        <f>SUM(D13*30%)</f>
        <v>56312.117999999995</v>
      </c>
      <c r="H13" s="49">
        <f>SUM(D13*30%)</f>
        <v>56312.117999999995</v>
      </c>
      <c r="I13" s="49">
        <f>SUM(D13*40%)</f>
        <v>75082.824000000008</v>
      </c>
      <c r="J13" s="49"/>
      <c r="K13" s="49"/>
      <c r="L13" s="49"/>
      <c r="M13" s="50">
        <v>100</v>
      </c>
      <c r="N13" s="65">
        <f>SUM(H13,G13,I13)</f>
        <v>187707.06</v>
      </c>
    </row>
    <row r="14" spans="1:14" ht="15.75" x14ac:dyDescent="0.25">
      <c r="A14" s="48" t="s">
        <v>38</v>
      </c>
      <c r="B14" s="64" t="s">
        <v>53</v>
      </c>
      <c r="C14" s="49">
        <f>SUM(D14/D18)*100</f>
        <v>2.0621287087940043</v>
      </c>
      <c r="D14" s="42">
        <v>6384.6</v>
      </c>
      <c r="E14" s="49"/>
      <c r="F14" s="49"/>
      <c r="G14" s="49">
        <f>SUM(D14*50%)</f>
        <v>3192.3</v>
      </c>
      <c r="H14" s="49">
        <f>SUM(D14*50%)</f>
        <v>3192.3</v>
      </c>
      <c r="I14" s="49"/>
      <c r="J14" s="49"/>
      <c r="K14" s="49"/>
      <c r="L14" s="49"/>
      <c r="M14" s="50">
        <v>100</v>
      </c>
      <c r="N14" s="65">
        <f>SUM(H14,G14,)</f>
        <v>6384.6</v>
      </c>
    </row>
    <row r="15" spans="1:14" ht="15.75" x14ac:dyDescent="0.25">
      <c r="A15" s="48" t="s">
        <v>58</v>
      </c>
      <c r="B15" s="64" t="s">
        <v>57</v>
      </c>
      <c r="C15" s="49">
        <f>SUM(D15/D18)*100</f>
        <v>11.336049204795291</v>
      </c>
      <c r="D15" s="42">
        <v>35097.78</v>
      </c>
      <c r="E15" s="49"/>
      <c r="F15" s="49"/>
      <c r="G15" s="49"/>
      <c r="H15" s="49"/>
      <c r="I15" s="49"/>
      <c r="J15" s="49">
        <f>SUM(D15*50%)</f>
        <v>17548.89</v>
      </c>
      <c r="K15" s="49">
        <f>SUM(D15*50%)</f>
        <v>17548.89</v>
      </c>
      <c r="L15" s="49"/>
      <c r="M15" s="50">
        <v>100</v>
      </c>
      <c r="N15" s="65">
        <f>SUM(I15,J15,K15)</f>
        <v>35097.78</v>
      </c>
    </row>
    <row r="16" spans="1:14" ht="15.75" x14ac:dyDescent="0.25">
      <c r="A16" s="48" t="s">
        <v>62</v>
      </c>
      <c r="B16" s="64" t="s">
        <v>64</v>
      </c>
      <c r="C16" s="49">
        <f>SUM(D16/D18)*100</f>
        <v>11.383854183993456</v>
      </c>
      <c r="D16" s="42">
        <v>35245.79</v>
      </c>
      <c r="E16" s="49"/>
      <c r="F16" s="49"/>
      <c r="G16" s="49"/>
      <c r="H16" s="49"/>
      <c r="I16" s="49"/>
      <c r="J16" s="49"/>
      <c r="K16" s="49">
        <f>SUM(D16*35%)</f>
        <v>12336.0265</v>
      </c>
      <c r="L16" s="49">
        <f>SUM(D16*65%)</f>
        <v>22909.763500000001</v>
      </c>
      <c r="M16" s="50">
        <v>100</v>
      </c>
      <c r="N16" s="65">
        <f>SUM(I16,J16,L16,K16)</f>
        <v>35245.79</v>
      </c>
    </row>
    <row r="17" spans="1:14" ht="15.75" x14ac:dyDescent="0.25">
      <c r="A17" s="3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50"/>
      <c r="N17" s="40"/>
    </row>
    <row r="18" spans="1:14" ht="15.75" x14ac:dyDescent="0.25">
      <c r="A18" s="51"/>
      <c r="B18" s="52" t="s">
        <v>28</v>
      </c>
      <c r="C18" s="53"/>
      <c r="D18" s="56">
        <f>SUM(D12:D16)-0.01</f>
        <v>309612.09999999998</v>
      </c>
      <c r="E18" s="54">
        <f t="shared" ref="E18:J18" si="0">SUM(E12:E16)</f>
        <v>22588.44</v>
      </c>
      <c r="F18" s="54">
        <f t="shared" si="0"/>
        <v>22588.44</v>
      </c>
      <c r="G18" s="54">
        <f t="shared" si="0"/>
        <v>59504.417999999998</v>
      </c>
      <c r="H18" s="54">
        <f t="shared" si="0"/>
        <v>59504.417999999998</v>
      </c>
      <c r="I18" s="54">
        <f>SUM(I12:I16)</f>
        <v>75082.824000000008</v>
      </c>
      <c r="J18" s="54">
        <f t="shared" si="0"/>
        <v>17548.89</v>
      </c>
      <c r="K18" s="54">
        <f>SUM(K12:K17)</f>
        <v>29884.916499999999</v>
      </c>
      <c r="L18" s="54">
        <f>SUM(L12:L17)</f>
        <v>22909.763500000001</v>
      </c>
      <c r="M18" s="55">
        <v>100</v>
      </c>
      <c r="N18" s="66">
        <f>SUM(N12:N16)</f>
        <v>309612.11</v>
      </c>
    </row>
    <row r="19" spans="1:14" x14ac:dyDescent="0.2">
      <c r="A19" s="122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1:14" ht="12.75" customHeight="1" x14ac:dyDescent="0.2">
      <c r="A20" s="125" t="s">
        <v>100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26"/>
    </row>
    <row r="21" spans="1:14" ht="13.15" customHeight="1" thickBot="1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9"/>
    </row>
  </sheetData>
  <mergeCells count="20">
    <mergeCell ref="A19:N19"/>
    <mergeCell ref="A20:N21"/>
    <mergeCell ref="A8:N9"/>
    <mergeCell ref="A10:A11"/>
    <mergeCell ref="B10:B11"/>
    <mergeCell ref="J10:J11"/>
    <mergeCell ref="M10:N10"/>
    <mergeCell ref="E10:E11"/>
    <mergeCell ref="F10:F11"/>
    <mergeCell ref="G10:G11"/>
    <mergeCell ref="H10:H11"/>
    <mergeCell ref="I10:I11"/>
    <mergeCell ref="K10:K11"/>
    <mergeCell ref="L10:L11"/>
    <mergeCell ref="B7:N7"/>
    <mergeCell ref="A1:N1"/>
    <mergeCell ref="A2:N3"/>
    <mergeCell ref="B4:N4"/>
    <mergeCell ref="B5:N5"/>
    <mergeCell ref="B6:N6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80" zoomScaleNormal="80" workbookViewId="0">
      <selection activeCell="J20" sqref="J20"/>
    </sheetView>
  </sheetViews>
  <sheetFormatPr defaultRowHeight="12.75" x14ac:dyDescent="0.2"/>
  <cols>
    <col min="2" max="2" width="64.42578125" customWidth="1"/>
    <col min="3" max="3" width="15.42578125" customWidth="1"/>
    <col min="4" max="6" width="20" customWidth="1"/>
    <col min="7" max="7" width="9.140625" customWidth="1"/>
    <col min="8" max="8" width="15.28515625" customWidth="1"/>
  </cols>
  <sheetData>
    <row r="1" spans="1:8" ht="20.25" x14ac:dyDescent="0.2">
      <c r="A1" s="117" t="s">
        <v>36</v>
      </c>
      <c r="B1" s="118"/>
      <c r="C1" s="118"/>
      <c r="D1" s="118"/>
      <c r="E1" s="118"/>
      <c r="F1" s="118"/>
      <c r="G1" s="118"/>
      <c r="H1" s="119"/>
    </row>
    <row r="2" spans="1:8" x14ac:dyDescent="0.2">
      <c r="A2" s="96"/>
      <c r="B2" s="97"/>
      <c r="C2" s="97"/>
      <c r="D2" s="97"/>
      <c r="E2" s="97"/>
      <c r="F2" s="97"/>
      <c r="G2" s="97"/>
      <c r="H2" s="98"/>
    </row>
    <row r="3" spans="1:8" x14ac:dyDescent="0.2">
      <c r="A3" s="96"/>
      <c r="B3" s="97"/>
      <c r="C3" s="97"/>
      <c r="D3" s="97"/>
      <c r="E3" s="97"/>
      <c r="F3" s="97"/>
      <c r="G3" s="97"/>
      <c r="H3" s="98"/>
    </row>
    <row r="4" spans="1:8" ht="20.25" x14ac:dyDescent="0.3">
      <c r="A4" s="57" t="s">
        <v>6</v>
      </c>
      <c r="B4" s="120" t="s">
        <v>67</v>
      </c>
      <c r="C4" s="120"/>
      <c r="D4" s="120"/>
      <c r="E4" s="120"/>
      <c r="F4" s="120"/>
      <c r="G4" s="120"/>
      <c r="H4" s="121"/>
    </row>
    <row r="5" spans="1:8" ht="15.75" x14ac:dyDescent="0.25">
      <c r="A5" s="57" t="s">
        <v>7</v>
      </c>
      <c r="B5" s="111" t="s">
        <v>46</v>
      </c>
      <c r="C5" s="111"/>
      <c r="D5" s="111"/>
      <c r="E5" s="111"/>
      <c r="F5" s="111"/>
      <c r="G5" s="111"/>
      <c r="H5" s="112"/>
    </row>
    <row r="6" spans="1:8" ht="15.75" x14ac:dyDescent="0.25">
      <c r="A6" s="57" t="s">
        <v>24</v>
      </c>
      <c r="B6" s="111" t="s">
        <v>34</v>
      </c>
      <c r="C6" s="111"/>
      <c r="D6" s="111"/>
      <c r="E6" s="111"/>
      <c r="F6" s="111"/>
      <c r="G6" s="111"/>
      <c r="H6" s="112"/>
    </row>
    <row r="7" spans="1:8" ht="15.75" x14ac:dyDescent="0.25">
      <c r="A7" s="57" t="s">
        <v>25</v>
      </c>
      <c r="B7" s="111" t="s">
        <v>14</v>
      </c>
      <c r="C7" s="111"/>
      <c r="D7" s="111"/>
      <c r="E7" s="111"/>
      <c r="F7" s="111"/>
      <c r="G7" s="111"/>
      <c r="H7" s="112"/>
    </row>
    <row r="8" spans="1:8" x14ac:dyDescent="0.2">
      <c r="A8" s="130"/>
      <c r="B8" s="131"/>
      <c r="C8" s="131"/>
      <c r="D8" s="131"/>
      <c r="E8" s="131"/>
      <c r="F8" s="131"/>
      <c r="G8" s="131"/>
      <c r="H8" s="132"/>
    </row>
    <row r="9" spans="1:8" x14ac:dyDescent="0.2">
      <c r="A9" s="130"/>
      <c r="B9" s="131"/>
      <c r="C9" s="131"/>
      <c r="D9" s="131"/>
      <c r="E9" s="131"/>
      <c r="F9" s="131"/>
      <c r="G9" s="131"/>
      <c r="H9" s="132"/>
    </row>
    <row r="10" spans="1:8" ht="15.75" x14ac:dyDescent="0.25">
      <c r="A10" s="133" t="s">
        <v>10</v>
      </c>
      <c r="B10" s="135" t="s">
        <v>26</v>
      </c>
      <c r="C10" s="45" t="s">
        <v>27</v>
      </c>
      <c r="D10" s="45" t="s">
        <v>28</v>
      </c>
      <c r="E10" s="135" t="s">
        <v>29</v>
      </c>
      <c r="F10" s="135" t="s">
        <v>41</v>
      </c>
      <c r="G10" s="137" t="s">
        <v>22</v>
      </c>
      <c r="H10" s="138"/>
    </row>
    <row r="11" spans="1:8" ht="15.75" x14ac:dyDescent="0.25">
      <c r="A11" s="134"/>
      <c r="B11" s="136"/>
      <c r="C11" s="45" t="s">
        <v>30</v>
      </c>
      <c r="D11" s="46" t="s">
        <v>31</v>
      </c>
      <c r="E11" s="136"/>
      <c r="F11" s="136"/>
      <c r="G11" s="45" t="s">
        <v>30</v>
      </c>
      <c r="H11" s="47" t="s">
        <v>31</v>
      </c>
    </row>
    <row r="12" spans="1:8" ht="15.75" x14ac:dyDescent="0.25">
      <c r="A12" s="48" t="s">
        <v>5</v>
      </c>
      <c r="B12" s="64" t="s">
        <v>47</v>
      </c>
      <c r="C12" s="49">
        <f>SUM(D12/D18)*100</f>
        <v>9.6053955272629388</v>
      </c>
      <c r="D12" s="42">
        <v>17538.38625</v>
      </c>
      <c r="E12" s="49">
        <f>SUM(D12*50%)</f>
        <v>8769.1931249999998</v>
      </c>
      <c r="F12" s="49">
        <f>SUM(D12*50%)</f>
        <v>8769.1931249999998</v>
      </c>
      <c r="G12" s="50">
        <v>100</v>
      </c>
      <c r="H12" s="65">
        <f>SUM(F12,E12)</f>
        <v>17538.38625</v>
      </c>
    </row>
    <row r="13" spans="1:8" ht="15.75" x14ac:dyDescent="0.25">
      <c r="A13" s="48" t="s">
        <v>23</v>
      </c>
      <c r="B13" s="64" t="s">
        <v>51</v>
      </c>
      <c r="C13" s="49">
        <f>SUM(D13/D18)*100</f>
        <v>37.292872491652211</v>
      </c>
      <c r="D13" s="42">
        <v>68092.646500000003</v>
      </c>
      <c r="E13" s="49">
        <f>SUM(D13*50%)</f>
        <v>34046.323250000001</v>
      </c>
      <c r="F13" s="49">
        <f>SUM(D13*50%)</f>
        <v>34046.323250000001</v>
      </c>
      <c r="G13" s="50">
        <v>100</v>
      </c>
      <c r="H13" s="65">
        <f>SUM(F13,E13)</f>
        <v>68092.646500000003</v>
      </c>
    </row>
    <row r="14" spans="1:8" ht="15.75" x14ac:dyDescent="0.25">
      <c r="A14" s="48" t="s">
        <v>38</v>
      </c>
      <c r="B14" s="64" t="s">
        <v>53</v>
      </c>
      <c r="C14" s="49">
        <f>SUM(D14/D18)*100</f>
        <v>4.418295636037211</v>
      </c>
      <c r="D14" s="42">
        <v>8067.3175000000001</v>
      </c>
      <c r="E14" s="49">
        <f>SUM(D14*50%)</f>
        <v>4033.6587500000001</v>
      </c>
      <c r="F14" s="49">
        <f>SUM(D14*50%)</f>
        <v>4033.6587500000001</v>
      </c>
      <c r="G14" s="50">
        <v>100</v>
      </c>
      <c r="H14" s="65">
        <f>SUM(F14,E14)</f>
        <v>8067.3175000000001</v>
      </c>
    </row>
    <row r="15" spans="1:8" ht="15.75" x14ac:dyDescent="0.25">
      <c r="A15" s="48" t="s">
        <v>58</v>
      </c>
      <c r="B15" s="64" t="s">
        <v>57</v>
      </c>
      <c r="C15" s="49">
        <f>SUM(D15/D18)*100</f>
        <v>39.000584439956015</v>
      </c>
      <c r="D15" s="42">
        <v>71210.739000000001</v>
      </c>
      <c r="E15" s="49">
        <f>SUM(D15*50%)</f>
        <v>35605.369500000001</v>
      </c>
      <c r="F15" s="49">
        <f>SUM(D15*50%)</f>
        <v>35605.369500000001</v>
      </c>
      <c r="G15" s="50">
        <v>100</v>
      </c>
      <c r="H15" s="65">
        <f>SUM(F15,E15)</f>
        <v>71210.739000000001</v>
      </c>
    </row>
    <row r="16" spans="1:8" ht="15.75" x14ac:dyDescent="0.25">
      <c r="A16" s="48" t="s">
        <v>62</v>
      </c>
      <c r="B16" s="64" t="s">
        <v>64</v>
      </c>
      <c r="C16" s="49">
        <f>SUM(D16/D18)*100</f>
        <v>9.6828519050916171</v>
      </c>
      <c r="D16" s="42">
        <v>17679.812999999998</v>
      </c>
      <c r="E16" s="49">
        <f>SUM(D16*50%)</f>
        <v>8839.9064999999991</v>
      </c>
      <c r="F16" s="49">
        <f>SUM(D16*50%)</f>
        <v>8839.9064999999991</v>
      </c>
      <c r="G16" s="50">
        <v>100</v>
      </c>
      <c r="H16" s="65">
        <f>SUM(F16,E16)</f>
        <v>17679.812999999998</v>
      </c>
    </row>
    <row r="17" spans="1:8" ht="15.75" x14ac:dyDescent="0.25">
      <c r="A17" s="39"/>
      <c r="B17" s="18"/>
      <c r="C17" s="18"/>
      <c r="D17" s="18"/>
      <c r="E17" s="18"/>
      <c r="F17" s="18"/>
      <c r="G17" s="50"/>
      <c r="H17" s="40"/>
    </row>
    <row r="18" spans="1:8" ht="15.75" x14ac:dyDescent="0.25">
      <c r="A18" s="51"/>
      <c r="B18" s="52" t="s">
        <v>28</v>
      </c>
      <c r="C18" s="53"/>
      <c r="D18" s="56">
        <f>SUM(D12:D16)</f>
        <v>182588.90225000001</v>
      </c>
      <c r="E18" s="54">
        <f>SUM(E12:E16)</f>
        <v>91294.451125000007</v>
      </c>
      <c r="F18" s="54">
        <f>SUM(F12:F16)</f>
        <v>91294.451125000007</v>
      </c>
      <c r="G18" s="55">
        <v>100</v>
      </c>
      <c r="H18" s="66">
        <f>SUM(H12:H16)</f>
        <v>182588.90225000001</v>
      </c>
    </row>
    <row r="19" spans="1:8" x14ac:dyDescent="0.2">
      <c r="A19" s="122"/>
      <c r="B19" s="123"/>
      <c r="C19" s="123"/>
      <c r="D19" s="123"/>
      <c r="E19" s="123"/>
      <c r="F19" s="123"/>
      <c r="G19" s="123"/>
      <c r="H19" s="124"/>
    </row>
    <row r="20" spans="1:8" ht="12.75" customHeight="1" x14ac:dyDescent="0.2">
      <c r="A20" s="125" t="s">
        <v>68</v>
      </c>
      <c r="B20" s="90"/>
      <c r="C20" s="90"/>
      <c r="D20" s="90"/>
      <c r="E20" s="90"/>
      <c r="F20" s="90"/>
      <c r="G20" s="90"/>
      <c r="H20" s="126"/>
    </row>
    <row r="21" spans="1:8" ht="13.5" customHeight="1" thickBot="1" x14ac:dyDescent="0.25">
      <c r="A21" s="127"/>
      <c r="B21" s="128"/>
      <c r="C21" s="128"/>
      <c r="D21" s="128"/>
      <c r="E21" s="128"/>
      <c r="F21" s="128"/>
      <c r="G21" s="128"/>
      <c r="H21" s="129"/>
    </row>
  </sheetData>
  <mergeCells count="14">
    <mergeCell ref="B7:H7"/>
    <mergeCell ref="A1:H1"/>
    <mergeCell ref="A2:H3"/>
    <mergeCell ref="B4:H4"/>
    <mergeCell ref="B5:H5"/>
    <mergeCell ref="B6:H6"/>
    <mergeCell ref="A19:H19"/>
    <mergeCell ref="A20:H21"/>
    <mergeCell ref="A8:H9"/>
    <mergeCell ref="A10:A11"/>
    <mergeCell ref="B10:B11"/>
    <mergeCell ref="E10:E11"/>
    <mergeCell ref="F10:F11"/>
    <mergeCell ref="G10:H10"/>
  </mergeCells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DE ORÇAMENTO</vt:lpstr>
      <vt:lpstr>CRONOGRAMA</vt:lpstr>
      <vt:lpstr>CRONOGRAMA (2)</vt:lpstr>
      <vt:lpstr>CRONOGRAMA!Area_de_impressao</vt:lpstr>
      <vt:lpstr>'CRONOGRAMA (2)'!Area_de_impressao</vt:lpstr>
      <vt:lpstr>'PLANILHA DE ORÇAMENTO'!Area_de_impressao</vt:lpstr>
    </vt:vector>
  </TitlesOfParts>
  <Company>PREFEITURA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Edirlei</cp:lastModifiedBy>
  <cp:lastPrinted>2021-04-27T13:20:25Z</cp:lastPrinted>
  <dcterms:created xsi:type="dcterms:W3CDTF">2007-06-19T12:55:24Z</dcterms:created>
  <dcterms:modified xsi:type="dcterms:W3CDTF">2021-05-13T12:16:54Z</dcterms:modified>
</cp:coreProperties>
</file>